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ituação_Ativo_AnteriorFunpresp" sheetId="1" r:id="rId1"/>
    <sheet name="Situação_Aposentado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<sst xmlns="http://schemas.openxmlformats.org/spreadsheetml/2006/main" count="75" uniqueCount="39">
  <si>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7,5% a 8,25%</t>
  </si>
  <si>
    <t>8,25% a 9,5%</t>
  </si>
  <si>
    <t>9,5% a 11,68%</t>
  </si>
  <si>
    <t>11,68% a 12,86%</t>
  </si>
  <si>
    <t>12,86% a 14,68%</t>
  </si>
  <si>
    <t>14,68% a 16,79%</t>
  </si>
  <si>
    <t>&gt; 16,79%</t>
  </si>
  <si>
    <t>SIMULAÇÃO</t>
  </si>
  <si>
    <t>FAIXA 1</t>
  </si>
  <si>
    <t>FAIXA 2</t>
  </si>
  <si>
    <t>FAIXA 3</t>
  </si>
  <si>
    <t>FAIXA 4</t>
  </si>
  <si>
    <t>FAIXA 5</t>
  </si>
  <si>
    <t>FAIXA 6</t>
  </si>
  <si>
    <t>FAIXA 7</t>
  </si>
  <si>
    <t>FAIXA 8</t>
  </si>
  <si>
    <t>FAIXA SALARIAL:</t>
  </si>
  <si>
    <t>Diferença entre as contribuições:</t>
  </si>
  <si>
    <t>TOTAIS:</t>
  </si>
  <si>
    <t>Alíquota sobre a parcela (%)</t>
  </si>
  <si>
    <t>Alíquota Efetiva sobre a Base de Cálculo</t>
  </si>
  <si>
    <t>Alíquotas sobre as faixas salariais</t>
  </si>
  <si>
    <t>SALÁRIO BRUTO:</t>
  </si>
  <si>
    <t>Diferença entre as contribuições em 12 meses:</t>
  </si>
  <si>
    <t>Contribuição Previdenciária (EC 103/2019)</t>
  </si>
  <si>
    <t>Faixa 1 ($1045,00)</t>
  </si>
  <si>
    <t>Faixa 2 ($1045,01 - $2089,60)</t>
  </si>
  <si>
    <t>Faixa 3 ($2089,60 - $3134,40)</t>
  </si>
  <si>
    <t>Faixa 4 ($3134,41 - $6101,06)</t>
  </si>
  <si>
    <t>Faixa 5 ($6101,07 - $10448,00)</t>
  </si>
  <si>
    <t>Faixa 6 ($10448,00 - $20896,00)</t>
  </si>
  <si>
    <t>Faixa 7 ($20896,01 - $40747,20)</t>
  </si>
  <si>
    <t>Faixa 8 (&gt; $40747,20)</t>
  </si>
  <si>
    <t>Alíquota efetiva pela EC 103/2019:</t>
  </si>
  <si>
    <t>Contribuição previdenciária (sem a EC103/2019)</t>
  </si>
  <si>
    <t>Contribuição previdenciária (com a EC 103/2019)</t>
  </si>
  <si>
    <t>Alíquota aplicada sobre a faixa salarial - APOSENTADOS</t>
  </si>
  <si>
    <t>Alíquota aplicada sobre a faixa salarial - ATIVOS</t>
  </si>
  <si>
    <t>Faixa de salário isenta das alíquotas progressivas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</si>
</sst>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%"/>
    <numFmt numFmtId="169" formatCode="_-[$R$-416]\ * #,##0.00_-;\-[$R$-416]\ * #,##0.00_-;_-[$R$-416]\ * &quot;-&quot;??_-;_-@_-"/>
    <numFmt numFmtId="170" formatCode="&quot;R$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/>
    </xf>
    <xf numFmtId="170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68" fontId="40" fillId="0" borderId="10" xfId="50" applyNumberFormat="1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170" fontId="41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0" fontId="40" fillId="33" borderId="10" xfId="0" applyNumberFormat="1" applyFont="1" applyFill="1" applyBorder="1" applyAlignment="1">
      <alignment horizontal="center"/>
    </xf>
    <xf numFmtId="168" fontId="40" fillId="33" borderId="10" xfId="5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70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20">
      <selection activeCell="C37" sqref="C37"/>
    </sheetView>
  </sheetViews>
  <sheetFormatPr defaultColWidth="9.140625" defaultRowHeight="15"/>
  <cols>
    <col min="1" max="1" width="35.140625" style="0" bestFit="1" customWidth="1"/>
    <col min="2" max="2" width="30.28125" style="1" customWidth="1"/>
    <col min="3" max="3" width="33.00390625" style="1" customWidth="1"/>
    <col min="4" max="4" width="22.7109375" style="7" customWidth="1"/>
  </cols>
  <sheetData>
    <row r="2" spans="1:4" ht="15">
      <c r="A2" s="21" t="s">
        <v>37</v>
      </c>
      <c r="B2" s="21"/>
      <c r="C2" s="21"/>
      <c r="D2" s="4"/>
    </row>
    <row r="3" spans="1:4" ht="33.75" customHeight="1">
      <c r="A3" s="11"/>
      <c r="B3" s="14" t="s">
        <v>19</v>
      </c>
      <c r="C3" s="14" t="s">
        <v>20</v>
      </c>
      <c r="D3" s="4"/>
    </row>
    <row r="4" spans="1:4" ht="15.75">
      <c r="A4" s="8" t="s">
        <v>25</v>
      </c>
      <c r="B4" s="10">
        <v>7.5</v>
      </c>
      <c r="C4" s="14">
        <v>0.075</v>
      </c>
      <c r="D4" s="5"/>
    </row>
    <row r="5" spans="1:4" ht="15.75">
      <c r="A5" s="8" t="s">
        <v>26</v>
      </c>
      <c r="B5" s="10">
        <v>9</v>
      </c>
      <c r="C5" s="10" t="s">
        <v>0</v>
      </c>
      <c r="D5" s="5"/>
    </row>
    <row r="6" spans="1:4" ht="15.75">
      <c r="A6" s="8" t="s">
        <v>27</v>
      </c>
      <c r="B6" s="10">
        <v>12</v>
      </c>
      <c r="C6" s="10" t="s">
        <v>1</v>
      </c>
      <c r="D6" s="5"/>
    </row>
    <row r="7" spans="1:4" ht="15.75">
      <c r="A7" s="8" t="s">
        <v>28</v>
      </c>
      <c r="B7" s="10">
        <v>14</v>
      </c>
      <c r="C7" s="10" t="s">
        <v>2</v>
      </c>
      <c r="D7" s="5"/>
    </row>
    <row r="8" spans="1:4" ht="15.75">
      <c r="A8" s="8" t="s">
        <v>29</v>
      </c>
      <c r="B8" s="10">
        <v>14.5</v>
      </c>
      <c r="C8" s="10" t="s">
        <v>3</v>
      </c>
      <c r="D8" s="5"/>
    </row>
    <row r="9" spans="1:4" ht="15.75">
      <c r="A9" s="8" t="s">
        <v>30</v>
      </c>
      <c r="B9" s="10">
        <v>16.5</v>
      </c>
      <c r="C9" s="10" t="s">
        <v>4</v>
      </c>
      <c r="D9" s="5"/>
    </row>
    <row r="10" spans="1:4" ht="15.75">
      <c r="A10" s="8" t="s">
        <v>31</v>
      </c>
      <c r="B10" s="10">
        <v>19</v>
      </c>
      <c r="C10" s="10" t="s">
        <v>5</v>
      </c>
      <c r="D10" s="5"/>
    </row>
    <row r="11" spans="1:4" ht="15.75">
      <c r="A11" s="8" t="s">
        <v>32</v>
      </c>
      <c r="B11" s="10">
        <v>22</v>
      </c>
      <c r="C11" s="10" t="s">
        <v>6</v>
      </c>
      <c r="D11" s="5"/>
    </row>
    <row r="12" spans="1:4" ht="15.75">
      <c r="A12" s="2"/>
      <c r="B12" s="3"/>
      <c r="C12" s="3"/>
      <c r="D12" s="5"/>
    </row>
    <row r="13" spans="1:4" ht="15.75">
      <c r="A13" s="2" t="s">
        <v>7</v>
      </c>
      <c r="B13" s="3"/>
      <c r="C13" s="3"/>
      <c r="D13" s="5"/>
    </row>
    <row r="14" spans="1:4" ht="15.75">
      <c r="A14" s="2"/>
      <c r="B14" s="3"/>
      <c r="C14" s="3"/>
      <c r="D14" s="5"/>
    </row>
    <row r="15" spans="1:4" ht="15.75" customHeight="1">
      <c r="A15" s="11" t="s">
        <v>22</v>
      </c>
      <c r="B15" s="15">
        <v>12272.12</v>
      </c>
      <c r="C15" s="22" t="s">
        <v>24</v>
      </c>
      <c r="D15" s="22" t="s">
        <v>21</v>
      </c>
    </row>
    <row r="16" spans="1:4" ht="15.75">
      <c r="A16" s="10" t="s">
        <v>16</v>
      </c>
      <c r="B16" s="16" t="str">
        <f>IF(B15&lt;=1045,"1",IF(AND(B15&gt;1045.01,B15&lt;=2089.6),"2",IF(AND(B15&gt;2089.6,B15&lt;=3134.4),"3",IF(AND(B15&gt;3134.41,B15&lt;=6101.06),"4",IF(AND(B15&gt;6101.07,B15&lt;=10448),"5",IF(AND(B15&gt;10448,B15&lt;=20896),"6",IF(AND(B15&gt;20896,B15&lt;=40747.2),"7","8")))))))</f>
        <v>6</v>
      </c>
      <c r="C16" s="23"/>
      <c r="D16" s="23"/>
    </row>
    <row r="17" spans="1:4" ht="15.75">
      <c r="A17" s="11" t="s">
        <v>8</v>
      </c>
      <c r="B17" s="9">
        <f>IF(OR(B15="",B15=0),0,1045)</f>
        <v>1045</v>
      </c>
      <c r="C17" s="9">
        <f aca="true" t="shared" si="0" ref="C17:C24">B17*B4/100</f>
        <v>78.375</v>
      </c>
      <c r="D17" s="12">
        <f>C17/B17</f>
        <v>0.075</v>
      </c>
    </row>
    <row r="18" spans="1:4" ht="15.75">
      <c r="A18" s="11" t="s">
        <v>9</v>
      </c>
      <c r="B18" s="9">
        <f>IF(B16&lt;2,0,IF(B16="2",B15-SUM(B17),SUM(2089.6,-1045.01)))</f>
        <v>1044.59</v>
      </c>
      <c r="C18" s="9">
        <f t="shared" si="0"/>
        <v>94.0131</v>
      </c>
      <c r="D18" s="12">
        <f aca="true" t="shared" si="1" ref="D18:D24">C18/B18</f>
        <v>0.09</v>
      </c>
    </row>
    <row r="19" spans="1:4" ht="15.75">
      <c r="A19" s="11" t="s">
        <v>10</v>
      </c>
      <c r="B19" s="9">
        <f>IF($B$16&lt;"3",0,IF($B$16="3",$B$15-SUM(B17:B18),SUM(3134.4,-2089.61)))</f>
        <v>1044.79</v>
      </c>
      <c r="C19" s="9">
        <f>B19*B6/100</f>
        <v>125.3748</v>
      </c>
      <c r="D19" s="12">
        <f t="shared" si="1"/>
        <v>0.12</v>
      </c>
    </row>
    <row r="20" spans="1:4" ht="15.75">
      <c r="A20" s="11" t="s">
        <v>11</v>
      </c>
      <c r="B20" s="9">
        <f>IF($B$16&lt;"4",0,IF($B$16="4",$B$15-SUM(B17:B19),SUM(6101.06,-3134.41)))</f>
        <v>2966.6500000000005</v>
      </c>
      <c r="C20" s="9">
        <f t="shared" si="0"/>
        <v>415.3310000000001</v>
      </c>
      <c r="D20" s="12">
        <f t="shared" si="1"/>
        <v>0.13999999999999999</v>
      </c>
    </row>
    <row r="21" spans="1:4" ht="15.75">
      <c r="A21" s="11" t="s">
        <v>12</v>
      </c>
      <c r="B21" s="9">
        <f>IF($B$16&lt;"5",0,IF($B$16="5",$B$15-SUM(B17:B20),SUM(10448,-6101.07)))</f>
        <v>4346.93</v>
      </c>
      <c r="C21" s="9">
        <f t="shared" si="0"/>
        <v>630.30485</v>
      </c>
      <c r="D21" s="12">
        <f t="shared" si="1"/>
        <v>0.145</v>
      </c>
    </row>
    <row r="22" spans="1:4" ht="15.75">
      <c r="A22" s="11" t="s">
        <v>13</v>
      </c>
      <c r="B22" s="9">
        <f>IF($B$16&lt;"6",0,IF($B$16="6",$B$15-SUM(B17:B21),SUM(20896,-10448.01)))</f>
        <v>1824.1599999999999</v>
      </c>
      <c r="C22" s="9">
        <f t="shared" si="0"/>
        <v>300.9864</v>
      </c>
      <c r="D22" s="12">
        <f t="shared" si="1"/>
        <v>0.165</v>
      </c>
    </row>
    <row r="23" spans="1:4" ht="15.75">
      <c r="A23" s="11" t="s">
        <v>14</v>
      </c>
      <c r="B23" s="9">
        <f>IF($B$16&lt;"7",0,IF($B$16="7",$B$15-SUM(B17:B22),SUM(40747.2,-20896.01)))</f>
        <v>0</v>
      </c>
      <c r="C23" s="9">
        <f t="shared" si="0"/>
        <v>0</v>
      </c>
      <c r="D23" s="12" t="e">
        <f t="shared" si="1"/>
        <v>#DIV/0!</v>
      </c>
    </row>
    <row r="24" spans="1:4" ht="15.75">
      <c r="A24" s="11" t="s">
        <v>15</v>
      </c>
      <c r="B24" s="9">
        <f>IF($B$16&lt;"8",0,$B$15-SUM(B17:B23))</f>
        <v>0</v>
      </c>
      <c r="C24" s="9">
        <f t="shared" si="0"/>
        <v>0</v>
      </c>
      <c r="D24" s="12" t="e">
        <f t="shared" si="1"/>
        <v>#DIV/0!</v>
      </c>
    </row>
    <row r="25" spans="1:4" ht="15.75">
      <c r="A25" s="10" t="s">
        <v>18</v>
      </c>
      <c r="B25" s="15">
        <f>SUM(B17:B24)</f>
        <v>12272.12</v>
      </c>
      <c r="C25" s="9">
        <f>SUM(C17:C24)</f>
        <v>1644.38515</v>
      </c>
      <c r="D25" s="11"/>
    </row>
    <row r="26" spans="1:4" ht="15.75">
      <c r="A26" s="2"/>
      <c r="B26" s="3"/>
      <c r="D26" s="6"/>
    </row>
    <row r="27" spans="1:2" ht="15.75">
      <c r="A27" s="8" t="s">
        <v>33</v>
      </c>
      <c r="B27" s="13">
        <f>C25/B25</f>
        <v>0.13399356834841902</v>
      </c>
    </row>
    <row r="28" spans="1:2" ht="30.75" customHeight="1">
      <c r="A28" s="17" t="s">
        <v>34</v>
      </c>
      <c r="B28" s="18">
        <f>B15*0.11</f>
        <v>1349.9332000000002</v>
      </c>
    </row>
    <row r="29" spans="1:2" ht="30.75" customHeight="1">
      <c r="A29" s="17" t="s">
        <v>35</v>
      </c>
      <c r="B29" s="18">
        <f>C25</f>
        <v>1644.38515</v>
      </c>
    </row>
    <row r="30" spans="1:2" ht="15.75">
      <c r="A30" s="8" t="s">
        <v>17</v>
      </c>
      <c r="B30" s="9">
        <f>C25-B15*0.11</f>
        <v>294.4519499999999</v>
      </c>
    </row>
    <row r="31" spans="1:2" ht="30.75">
      <c r="A31" s="17" t="s">
        <v>23</v>
      </c>
      <c r="B31" s="18">
        <f>12*B30</f>
        <v>3533.4233999999988</v>
      </c>
    </row>
  </sheetData>
  <sheetProtection/>
  <mergeCells count="3">
    <mergeCell ref="A2:C2"/>
    <mergeCell ref="D15:D16"/>
    <mergeCell ref="C15:C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2">
      <selection activeCell="C30" sqref="C30"/>
    </sheetView>
  </sheetViews>
  <sheetFormatPr defaultColWidth="9.140625" defaultRowHeight="15"/>
  <cols>
    <col min="1" max="1" width="36.7109375" style="0" bestFit="1" customWidth="1"/>
    <col min="2" max="2" width="15.7109375" style="0" bestFit="1" customWidth="1"/>
    <col min="3" max="3" width="45.57421875" style="0" bestFit="1" customWidth="1"/>
    <col min="4" max="4" width="36.00390625" style="0" bestFit="1" customWidth="1"/>
    <col min="6" max="6" width="10.7109375" style="0" bestFit="1" customWidth="1"/>
  </cols>
  <sheetData>
    <row r="1" spans="1:4" ht="15">
      <c r="A1" s="21"/>
      <c r="B1" s="21"/>
      <c r="C1" s="21"/>
      <c r="D1" s="4"/>
    </row>
    <row r="2" spans="1:4" ht="15">
      <c r="A2" s="21" t="s">
        <v>36</v>
      </c>
      <c r="B2" s="21"/>
      <c r="C2" s="21"/>
      <c r="D2" s="4"/>
    </row>
    <row r="3" spans="1:4" ht="30">
      <c r="A3" s="19"/>
      <c r="B3" s="20" t="s">
        <v>19</v>
      </c>
      <c r="C3" s="20" t="s">
        <v>20</v>
      </c>
      <c r="D3" s="4"/>
    </row>
    <row r="4" spans="1:4" ht="15.75">
      <c r="A4" s="8" t="s">
        <v>25</v>
      </c>
      <c r="B4" s="10">
        <v>7.5</v>
      </c>
      <c r="C4" s="20">
        <v>0.075</v>
      </c>
      <c r="D4" s="5"/>
    </row>
    <row r="5" spans="1:4" ht="15.75">
      <c r="A5" s="8" t="s">
        <v>26</v>
      </c>
      <c r="B5" s="10">
        <v>9</v>
      </c>
      <c r="C5" s="10" t="s">
        <v>0</v>
      </c>
      <c r="D5" s="5"/>
    </row>
    <row r="6" spans="1:4" ht="15.75">
      <c r="A6" s="8" t="s">
        <v>27</v>
      </c>
      <c r="B6" s="10">
        <v>12</v>
      </c>
      <c r="C6" s="10" t="s">
        <v>1</v>
      </c>
      <c r="D6" s="5"/>
    </row>
    <row r="7" spans="1:4" ht="15.75">
      <c r="A7" s="8" t="s">
        <v>28</v>
      </c>
      <c r="B7" s="10">
        <v>14</v>
      </c>
      <c r="C7" s="10" t="s">
        <v>2</v>
      </c>
      <c r="D7" s="5"/>
    </row>
    <row r="8" spans="1:4" ht="15.75">
      <c r="A8" s="8" t="s">
        <v>29</v>
      </c>
      <c r="B8" s="10">
        <v>14.5</v>
      </c>
      <c r="C8" s="10" t="s">
        <v>3</v>
      </c>
      <c r="D8" s="5"/>
    </row>
    <row r="9" spans="1:4" ht="15.75">
      <c r="A9" s="8" t="s">
        <v>30</v>
      </c>
      <c r="B9" s="10">
        <v>16.5</v>
      </c>
      <c r="C9" s="10" t="s">
        <v>4</v>
      </c>
      <c r="D9" s="5"/>
    </row>
    <row r="10" spans="1:4" ht="15.75">
      <c r="A10" s="8" t="s">
        <v>31</v>
      </c>
      <c r="B10" s="10">
        <v>19</v>
      </c>
      <c r="C10" s="10" t="s">
        <v>5</v>
      </c>
      <c r="D10" s="5"/>
    </row>
    <row r="11" spans="1:4" ht="15.75">
      <c r="A11" s="8" t="s">
        <v>32</v>
      </c>
      <c r="B11" s="10">
        <v>22</v>
      </c>
      <c r="C11" s="10" t="s">
        <v>6</v>
      </c>
      <c r="D11" s="5"/>
    </row>
    <row r="12" spans="1:4" ht="15.75">
      <c r="A12" s="2"/>
      <c r="B12" s="3"/>
      <c r="C12" s="3"/>
      <c r="D12" s="5"/>
    </row>
    <row r="13" spans="1:4" ht="15.75">
      <c r="A13" s="2" t="s">
        <v>7</v>
      </c>
      <c r="B13" s="3"/>
      <c r="C13" s="3"/>
      <c r="D13" s="5"/>
    </row>
    <row r="14" spans="1:4" ht="15.75">
      <c r="A14" s="2"/>
      <c r="B14" s="3"/>
      <c r="C14" s="3"/>
      <c r="D14" s="5"/>
    </row>
    <row r="15" spans="1:4" ht="15.75">
      <c r="A15" s="19" t="s">
        <v>22</v>
      </c>
      <c r="B15" s="15">
        <v>12272.12</v>
      </c>
      <c r="C15" s="22" t="s">
        <v>24</v>
      </c>
      <c r="D15" s="22" t="s">
        <v>21</v>
      </c>
    </row>
    <row r="16" spans="1:4" ht="15.75">
      <c r="A16" s="10" t="s">
        <v>16</v>
      </c>
      <c r="B16" s="16" t="str">
        <f>IF(B15&lt;=1045,"1",IF(AND(B15&gt;1045.01,B15&lt;=2089.6),"2",IF(AND(B15&gt;2089.6,B15&lt;=3134.4),"3",IF(AND(B15&gt;3134.41,B15&lt;=6101.06),"4",IF(AND(B15&gt;6101.07,B15&lt;=10448),"5",IF(AND(B15&gt;10448,B15&lt;=20896),"6",IF(AND(B15&gt;20896,B15&lt;=40747.2),"7","8")))))))</f>
        <v>6</v>
      </c>
      <c r="C16" s="23"/>
      <c r="D16" s="23"/>
    </row>
    <row r="17" spans="1:4" ht="15.75">
      <c r="A17" s="24" t="s">
        <v>8</v>
      </c>
      <c r="B17" s="25">
        <f>IF(OR(B15="",B15=0),0,1045)</f>
        <v>1045</v>
      </c>
      <c r="C17" s="25">
        <f aca="true" t="shared" si="0" ref="C17:C24">B17*B4/100</f>
        <v>78.375</v>
      </c>
      <c r="D17" s="26">
        <f>C17/B17</f>
        <v>0.075</v>
      </c>
    </row>
    <row r="18" spans="1:4" ht="15.75">
      <c r="A18" s="24" t="s">
        <v>9</v>
      </c>
      <c r="B18" s="25">
        <f>IF(B16&lt;2,0,IF(B16="2",B15-SUM(B17),SUM(2089.6,-1045.01)))</f>
        <v>1044.59</v>
      </c>
      <c r="C18" s="25">
        <f t="shared" si="0"/>
        <v>94.0131</v>
      </c>
      <c r="D18" s="26">
        <f aca="true" t="shared" si="1" ref="D18:D24">C18/B18</f>
        <v>0.09</v>
      </c>
    </row>
    <row r="19" spans="1:4" ht="15.75">
      <c r="A19" s="24" t="s">
        <v>10</v>
      </c>
      <c r="B19" s="25">
        <f>IF($B$16&lt;"3",0,IF($B$16="3",$B$15-SUM(B17:B18),SUM(3134.4,-2089.61)))</f>
        <v>1044.79</v>
      </c>
      <c r="C19" s="25">
        <f>B19*B6/100</f>
        <v>125.3748</v>
      </c>
      <c r="D19" s="26">
        <f t="shared" si="1"/>
        <v>0.12</v>
      </c>
    </row>
    <row r="20" spans="1:4" ht="15.75">
      <c r="A20" s="24" t="s">
        <v>11</v>
      </c>
      <c r="B20" s="25">
        <f>IF($B$16&lt;"4",0,IF($B$16="4",$B$15-SUM(B17:B19),SUM(6101.06,-3134.41)))</f>
        <v>2966.6500000000005</v>
      </c>
      <c r="C20" s="25">
        <f t="shared" si="0"/>
        <v>415.3310000000001</v>
      </c>
      <c r="D20" s="26">
        <f t="shared" si="1"/>
        <v>0.13999999999999999</v>
      </c>
    </row>
    <row r="21" spans="1:6" ht="15.75">
      <c r="A21" s="19" t="s">
        <v>12</v>
      </c>
      <c r="B21" s="9">
        <f>IF($B$16&lt;"5",0,IF($B$16="5",$B$15-SUM(B17:B20),SUM(10448,-6101.07)))</f>
        <v>4346.93</v>
      </c>
      <c r="C21" s="9">
        <f t="shared" si="0"/>
        <v>630.30485</v>
      </c>
      <c r="D21" s="12">
        <f t="shared" si="1"/>
        <v>0.145</v>
      </c>
      <c r="F21" s="30"/>
    </row>
    <row r="22" spans="1:4" ht="15.75">
      <c r="A22" s="19" t="s">
        <v>13</v>
      </c>
      <c r="B22" s="9">
        <f>IF($B$16&lt;"6",0,IF($B$16="6",$B$15-SUM(B17:B21),SUM(20896,-10448.01)))</f>
        <v>1824.1599999999999</v>
      </c>
      <c r="C22" s="9">
        <f t="shared" si="0"/>
        <v>300.9864</v>
      </c>
      <c r="D22" s="12">
        <f t="shared" si="1"/>
        <v>0.165</v>
      </c>
    </row>
    <row r="23" spans="1:4" ht="15.75">
      <c r="A23" s="19" t="s">
        <v>14</v>
      </c>
      <c r="B23" s="9">
        <f>IF($B$16&lt;"7",0,IF($B$16="7",$B$15-SUM(B17:B22),SUM(40747.2,-20896.01)))</f>
        <v>0</v>
      </c>
      <c r="C23" s="9">
        <f t="shared" si="0"/>
        <v>0</v>
      </c>
      <c r="D23" s="12" t="e">
        <f t="shared" si="1"/>
        <v>#DIV/0!</v>
      </c>
    </row>
    <row r="24" spans="1:4" ht="15.75">
      <c r="A24" s="19" t="s">
        <v>15</v>
      </c>
      <c r="B24" s="9">
        <f>IF($B$16&lt;"8",0,$B$15-SUM(B17:B23))</f>
        <v>0</v>
      </c>
      <c r="C24" s="9">
        <f t="shared" si="0"/>
        <v>0</v>
      </c>
      <c r="D24" s="12" t="e">
        <f t="shared" si="1"/>
        <v>#DIV/0!</v>
      </c>
    </row>
    <row r="25" spans="1:4" ht="15.75">
      <c r="A25" s="10" t="s">
        <v>18</v>
      </c>
      <c r="B25" s="15">
        <f>SUM(B17:B24)</f>
        <v>12272.12</v>
      </c>
      <c r="C25" s="9">
        <f>SUM(C17:C24)-SUM(C17:C20)</f>
        <v>931.29125</v>
      </c>
      <c r="D25" s="19"/>
    </row>
    <row r="26" spans="1:4" ht="15.75">
      <c r="A26" s="2"/>
      <c r="B26" s="3"/>
      <c r="C26" s="1"/>
      <c r="D26" s="6"/>
    </row>
    <row r="27" spans="1:4" ht="15.75">
      <c r="A27" s="8" t="s">
        <v>33</v>
      </c>
      <c r="B27" s="13">
        <f>C25/B25</f>
        <v>0.07588674572934423</v>
      </c>
      <c r="C27" s="1"/>
      <c r="D27" s="7"/>
    </row>
    <row r="28" spans="1:4" ht="30.75">
      <c r="A28" s="17" t="s">
        <v>34</v>
      </c>
      <c r="B28" s="18">
        <f>(B15-6101.06)*0.11</f>
        <v>678.8166</v>
      </c>
      <c r="C28" s="27"/>
      <c r="D28" s="29" t="s">
        <v>38</v>
      </c>
    </row>
    <row r="29" spans="1:4" ht="30.75">
      <c r="A29" s="17" t="s">
        <v>35</v>
      </c>
      <c r="B29" s="18">
        <f>C25</f>
        <v>931.29125</v>
      </c>
      <c r="C29" s="1"/>
      <c r="D29" s="28"/>
    </row>
    <row r="30" spans="1:4" ht="15.75">
      <c r="A30" s="8" t="s">
        <v>17</v>
      </c>
      <c r="B30" s="9">
        <f>B29-B28</f>
        <v>252.47465</v>
      </c>
      <c r="C30" s="1"/>
      <c r="D30" s="7"/>
    </row>
    <row r="31" spans="1:4" ht="30.75">
      <c r="A31" s="17" t="s">
        <v>23</v>
      </c>
      <c r="B31" s="18">
        <f>12*B30</f>
        <v>3029.6958</v>
      </c>
      <c r="C31" s="1"/>
      <c r="D31" s="7"/>
    </row>
  </sheetData>
  <sheetProtection/>
  <mergeCells count="4">
    <mergeCell ref="A1:C1"/>
    <mergeCell ref="A2:C2"/>
    <mergeCell ref="C15:C16"/>
    <mergeCell ref="D15:D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Avaliador</dc:creator>
  <cp:keywords/>
  <dc:description/>
  <cp:lastModifiedBy>Avaliador</cp:lastModifiedBy>
  <dcterms:created xsi:type="dcterms:W3CDTF">2019-03-06T01:16:33Z</dcterms:created>
  <dcterms:modified xsi:type="dcterms:W3CDTF">2020-02-28T01:06:00Z</dcterms:modified>
  <cp:category/>
  <cp:version/>
  <cp:contentType/>
  <cp:contentStatus/>
</cp:coreProperties>
</file>